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<sst xmlns="http://schemas.openxmlformats.org/spreadsheetml/2006/main" count="664" uniqueCount="456">
  <si>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</si>
  <si>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</si>
  <si>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</si>
  <si>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</si>
  <si>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</si>
  <si>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</si>
  <si>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</si>
  <si>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</si>
  <si>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</si>
  <si>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</si>
  <si>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</si>
  <si>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</si>
  <si>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</si>
  <si>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</si>
  <si>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</si>
  <si>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</si>
  <si>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</si>
  <si>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</si>
  <si>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</si>
  <si>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</si>
  <si>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</si>
  <si>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</si>
  <si>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</si>
  <si>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</si>
  <si>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</si>
  <si>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</si>
  <si>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</si>
  <si>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</si>
  <si>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</si>
  <si>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</si>
  <si>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</si>
  <si>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</si>
  <si>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</si>
  <si>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</si>
  <si>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</si>
  <si>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</si>
  <si>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</si>
  <si>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</si>
  <si>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</si>
  <si>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</si>
  <si>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</si>
  <si>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</si>
  <si>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</si>
  <si>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</si>
  <si>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</si>
  <si>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</si>
  <si>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</si>
  <si>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</si>
  <si>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</si>
  <si>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</si>
  <si>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</si>
  <si>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</si>
  <si>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</si>
  <si>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</si>
  <si>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</si>
  <si>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</si>
  <si>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</si>
  <si>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</si>
  <si>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</si>
  <si>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</si>
  <si>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</si>
  <si>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</si>
  <si>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</si>
  <si>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</si>
  <si>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</si>
  <si>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</si>
  <si>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</si>
  <si>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</si>
  <si>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</si>
  <si>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</si>
  <si>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</si>
  <si>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</si>
  <si>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</si>
  <si>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</si>
  <si>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</si>
  <si>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</si>
  <si>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</si>
  <si>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</si>
  <si>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</si>
  <si>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</si>
  <si>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</si>
  <si>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</si>
  <si>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</si>
  <si>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</si>
  <si>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</si>
  <si>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</si>
  <si>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</si>
  <si>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</si>
  <si>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</si>
  <si>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</si>
  <si>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</si>
  <si>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</si>
  <si>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</si>
  <si>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</si>
  <si>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</si>
  <si>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</si>
  <si>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</si>
  <si>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</si>
  <si>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</si>
  <si>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</si>
  <si>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</si>
  <si>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</si>
  <si>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</si>
  <si>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</si>
  <si>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</si>
  <si>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</si>
  <si>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</si>
  <si>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</si>
  <si>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</si>
  <si>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</si>
  <si>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</si>
  <si>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</si>
  <si>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</si>
  <si>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</si>
  <si>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</si>
  <si>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</si>
  <si>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</si>
  <si>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</si>
  <si>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</si>
  <si>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</si>
  <si>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</si>
  <si>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2017 y al 30 de Junio de 2018 (b)</t>
  </si>
  <si>
    <t>2018 (d)</t>
  </si>
  <si>
    <t>31 de diciembre de 2017 (e)</t>
  </si>
  <si>
    <t>Informe Analítico de la Deuda Pública y Otros Pasivos - LDF</t>
  </si>
  <si>
    <t>Del 1 de Enero al 30 de Junio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</si>
  <si>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</si>
  <si>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</si>
  <si>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</si>
  <si>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</si>
  <si>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</si>
  <si>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</si>
  <si>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</si>
  <si>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</si>
  <si>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</si>
  <si>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</si>
  <si>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</si>
  <si>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</si>
  <si>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</si>
  <si>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</si>
  <si>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</si>
  <si>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</si>
  <si>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</si>
  <si>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</si>
  <si>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</si>
  <si>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</si>
  <si>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</si>
  <si>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</si>
  <si>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</si>
  <si>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</si>
  <si>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</si>
  <si>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</si>
  <si>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</si>
  <si>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</si>
  <si>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</si>
  <si>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</si>
  <si>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</si>
  <si>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</si>
  <si>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</si>
  <si>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</si>
  <si>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</si>
  <si>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</si>
  <si>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</si>
  <si>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</si>
  <si>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</si>
  <si>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</si>
  <si>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</si>
  <si>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</si>
  <si>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</si>
  <si>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</si>
  <si>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</si>
  <si>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</si>
  <si>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</si>
  <si>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</si>
  <si>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</si>
  <si>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</si>
  <si>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</si>
  <si>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</si>
  <si>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</si>
  <si>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</si>
  <si>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</si>
  <si>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</si>
  <si>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</si>
  <si>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</si>
  <si>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</si>
  <si>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</si>
  <si>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</si>
  <si>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</si>
  <si>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</si>
  <si>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</si>
  <si>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</si>
  <si>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</si>
  <si>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</si>
  <si>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</si>
  <si>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</si>
  <si>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</si>
  <si>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</si>
  <si>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</si>
  <si>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</si>
  <si>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</si>
  <si>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</si>
  <si>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</si>
  <si>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</si>
  <si>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</si>
  <si>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</si>
  <si>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</si>
  <si>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</si>
  <si>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</si>
  <si>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</si>
  <si>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</si>
  <si>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</si>
  <si>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</si>
  <si>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</si>
  <si>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</si>
  <si>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</si>
  <si>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</si>
  <si>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</si>
  <si>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</si>
  <si>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</si>
  <si>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</si>
  <si>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</si>
  <si>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</si>
  <si>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</si>
  <si>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</si>
  <si>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</si>
  <si>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</si>
  <si>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</si>
  <si>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</si>
  <si>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</si>
  <si>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</si>
  <si>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</si>
  <si>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</si>
  <si>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</si>
  <si>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</si>
  <si>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</si>
  <si>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</si>
  <si>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</si>
  <si>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</si>
  <si>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</si>
  <si>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</si>
  <si>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</si>
  <si>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</si>
  <si>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</si>
  <si>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</si>
  <si>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</t>
  </si>
  <si>
    <t>Estado Analítico de Ingresos Detallado - LDF</t>
  </si>
  <si>
    <t>Del 1 de enero al 30 de Junio de 2018 (b)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</si>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</sst>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6" activePane="bottomLeft" state="frozen"/>
      <selection pane="topLeft" activeCell="A1" sqref="A1"/>
      <selection pane="bottomLeft" activeCell="D84" sqref="D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10256898.870000001</v>
      </c>
      <c r="D9" s="9">
        <f>SUM(D10:D16)</f>
        <v>3027314.08</v>
      </c>
      <c r="E9" s="11" t="s">
        <v>8</v>
      </c>
      <c r="F9" s="9">
        <f>SUM(F10:F18)</f>
        <v>13242.2</v>
      </c>
      <c r="G9" s="9">
        <f>SUM(G10:G18)</f>
        <v>21996.5</v>
      </c>
    </row>
    <row r="10" spans="2:7" ht="12.75">
      <c r="B10" s="12" t="s">
        <v>9</v>
      </c>
      <c r="C10" s="9">
        <v>1338.38</v>
      </c>
      <c r="D10" s="9">
        <v>1336.94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10255560.49</v>
      </c>
      <c r="D11" s="9">
        <v>3025977.14</v>
      </c>
      <c r="E11" s="13" t="s">
        <v>12</v>
      </c>
      <c r="F11" s="9">
        <v>7110.4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6131.8</v>
      </c>
      <c r="G16" s="9">
        <v>14886.1</v>
      </c>
    </row>
    <row r="17" spans="2:7" ht="12.75">
      <c r="B17" s="10" t="s">
        <v>23</v>
      </c>
      <c r="C17" s="9">
        <f>SUM(C18:C24)</f>
        <v>47074</v>
      </c>
      <c r="D17" s="9">
        <f>SUM(D18:D24)</f>
        <v>43074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1314</v>
      </c>
      <c r="D19" s="9">
        <v>1314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45760</v>
      </c>
      <c r="D20" s="9">
        <v>41760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37311.8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37311.8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10341284.670000002</v>
      </c>
      <c r="D47" s="9">
        <f>D9+D17+D25+D31+D37+D38+D41</f>
        <v>3107699.88</v>
      </c>
      <c r="E47" s="8" t="s">
        <v>82</v>
      </c>
      <c r="F47" s="9">
        <f>F9+F19+F23+F26+F27+F31+F38+F42</f>
        <v>13242.2</v>
      </c>
      <c r="G47" s="9">
        <f>G9+G19+G23+G26+G27+G31+G38+G42</f>
        <v>21996.5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19753235.16</v>
      </c>
      <c r="D53" s="9">
        <v>18090403.59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4298180.1</v>
      </c>
      <c r="D54" s="9">
        <v>98980.1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-11166011.6</v>
      </c>
      <c r="D55" s="9">
        <v>-7913887.29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13242.2</v>
      </c>
      <c r="G59" s="9">
        <f>G47+G57</f>
        <v>21996.5</v>
      </c>
    </row>
    <row r="60" spans="2:7" ht="25.5">
      <c r="B60" s="6" t="s">
        <v>102</v>
      </c>
      <c r="C60" s="9">
        <f>SUM(C50:C58)</f>
        <v>12885403.659999998</v>
      </c>
      <c r="D60" s="9">
        <f>SUM(D50:D58)</f>
        <v>10275496.400000002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23226688.33</v>
      </c>
      <c r="D62" s="9">
        <f>D47+D60</f>
        <v>13383196.280000001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23213446.13</v>
      </c>
      <c r="G68" s="9">
        <f>SUM(G69:G73)</f>
        <v>3116286.879999999</v>
      </c>
    </row>
    <row r="69" spans="2:7" ht="12.75">
      <c r="B69" s="10"/>
      <c r="C69" s="9"/>
      <c r="D69" s="9"/>
      <c r="E69" s="11" t="s">
        <v>110</v>
      </c>
      <c r="F69" s="9">
        <v>12357562.26</v>
      </c>
      <c r="G69" s="9">
        <v>-8743243.91</v>
      </c>
    </row>
    <row r="70" spans="2:7" ht="12.75">
      <c r="B70" s="10"/>
      <c r="C70" s="9"/>
      <c r="D70" s="9"/>
      <c r="E70" s="11" t="s">
        <v>111</v>
      </c>
      <c r="F70" s="9">
        <v>13361199.78</v>
      </c>
      <c r="G70" s="9">
        <v>11859530.79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-2505315.91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23213446.13</v>
      </c>
      <c r="G79" s="9">
        <f>G63+G68+G75</f>
        <v>3116286.879999999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23226688.33</v>
      </c>
      <c r="G81" s="9">
        <f>G59+G79</f>
        <v>3138283.379999999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21996.5</v>
      </c>
      <c r="D17" s="30"/>
      <c r="E17" s="30"/>
      <c r="F17" s="30"/>
      <c r="G17" s="31">
        <v>13242.2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21996.5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13242.2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B116" sqref="B1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31661110</v>
      </c>
      <c r="D9" s="58">
        <f>SUM(D10:D12)</f>
        <v>25223595.77</v>
      </c>
      <c r="E9" s="58">
        <f>SUM(E10:E12)</f>
        <v>25223595.77</v>
      </c>
    </row>
    <row r="10" spans="2:5" ht="12.75">
      <c r="B10" s="59" t="s">
        <v>209</v>
      </c>
      <c r="C10" s="60">
        <v>31661110</v>
      </c>
      <c r="D10" s="60">
        <v>25223595.77</v>
      </c>
      <c r="E10" s="60">
        <v>25223595.77</v>
      </c>
    </row>
    <row r="11" spans="2:5" ht="12.75">
      <c r="B11" s="59" t="s">
        <v>210</v>
      </c>
      <c r="C11" s="60"/>
      <c r="D11" s="60"/>
      <c r="E11" s="60"/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15830555</v>
      </c>
      <c r="D14" s="58">
        <f>SUM(D15:D16)</f>
        <v>14262986.46</v>
      </c>
      <c r="E14" s="58">
        <f>SUM(E15:E16)</f>
        <v>14262986.46</v>
      </c>
    </row>
    <row r="15" spans="2:5" ht="12.75">
      <c r="B15" s="59" t="s">
        <v>213</v>
      </c>
      <c r="C15" s="60">
        <v>15830555</v>
      </c>
      <c r="D15" s="60">
        <v>8927187.14</v>
      </c>
      <c r="E15" s="60">
        <v>8927187.14</v>
      </c>
    </row>
    <row r="16" spans="2:5" ht="12.75">
      <c r="B16" s="59" t="s">
        <v>214</v>
      </c>
      <c r="C16" s="60">
        <v>0</v>
      </c>
      <c r="D16" s="60">
        <v>5335799.32</v>
      </c>
      <c r="E16" s="60">
        <v>5335799.32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15830555</v>
      </c>
      <c r="D22" s="57">
        <f>D9-D14+D18</f>
        <v>10960609.309999999</v>
      </c>
      <c r="E22" s="57">
        <f>E9-E14+E18</f>
        <v>10960609.309999999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15830555</v>
      </c>
      <c r="D24" s="57">
        <f>D22-D12</f>
        <v>10960609.309999999</v>
      </c>
      <c r="E24" s="57">
        <f>E22-E12</f>
        <v>10960609.309999999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15830555</v>
      </c>
      <c r="D26" s="58">
        <f>D24-D18</f>
        <v>10960609.309999999</v>
      </c>
      <c r="E26" s="58">
        <f>E24-E18</f>
        <v>10960609.309999999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15830555</v>
      </c>
      <c r="D35" s="58">
        <f>D26-D31</f>
        <v>10960609.309999999</v>
      </c>
      <c r="E35" s="58">
        <f>E26-E31</f>
        <v>10960609.309999999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31661110</v>
      </c>
      <c r="D54" s="78">
        <f>D10</f>
        <v>25223595.77</v>
      </c>
      <c r="E54" s="78">
        <f>E10</f>
        <v>25223595.77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15830555</v>
      </c>
      <c r="D60" s="74">
        <f>D15</f>
        <v>8927187.14</v>
      </c>
      <c r="E60" s="74">
        <f>E15</f>
        <v>8927187.14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15830555</v>
      </c>
      <c r="D64" s="75">
        <f>D54+D56-D60+D62</f>
        <v>16296408.629999999</v>
      </c>
      <c r="E64" s="75">
        <f>E54+E56-E60+E62</f>
        <v>16296408.629999999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15830555</v>
      </c>
      <c r="D66" s="75">
        <f>D64-D56</f>
        <v>16296408.629999999</v>
      </c>
      <c r="E66" s="75">
        <f>E64-E56</f>
        <v>16296408.629999999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0</v>
      </c>
      <c r="D78" s="74">
        <f>D16</f>
        <v>5335799.32</v>
      </c>
      <c r="E78" s="74">
        <f>E16</f>
        <v>5335799.32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0</v>
      </c>
      <c r="D82" s="75">
        <f>D72+D74-D78+D80</f>
        <v>-5335799.32</v>
      </c>
      <c r="E82" s="75">
        <f>E72+E74-E78+E80</f>
        <v>-5335799.32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0</v>
      </c>
      <c r="D84" s="75">
        <f>D82-D74</f>
        <v>-5335799.32</v>
      </c>
      <c r="E84" s="75">
        <f>E82-E74</f>
        <v>-5335799.32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selection activeCell="C36" sqref="C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244</v>
      </c>
      <c r="C2" s="158"/>
      <c r="D2" s="158"/>
      <c r="E2" s="158"/>
      <c r="F2" s="158"/>
      <c r="G2" s="158"/>
      <c r="H2" s="159"/>
    </row>
    <row r="3" spans="2:8" ht="12.75">
      <c r="B3" s="182" t="s">
        <v>245</v>
      </c>
      <c r="C3" s="183"/>
      <c r="D3" s="183"/>
      <c r="E3" s="183"/>
      <c r="F3" s="183"/>
      <c r="G3" s="183"/>
      <c r="H3" s="184"/>
    </row>
    <row r="4" spans="2:8" ht="12.75">
      <c r="B4" s="182" t="s">
        <v>246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247</v>
      </c>
      <c r="D6" s="195"/>
      <c r="E6" s="195"/>
      <c r="F6" s="195"/>
      <c r="G6" s="196"/>
      <c r="H6" s="192" t="s">
        <v>248</v>
      </c>
    </row>
    <row r="7" spans="2:8" ht="12.75">
      <c r="B7" s="88" t="s">
        <v>221</v>
      </c>
      <c r="C7" s="192" t="s">
        <v>249</v>
      </c>
      <c r="D7" s="190" t="s">
        <v>250</v>
      </c>
      <c r="E7" s="192" t="s">
        <v>251</v>
      </c>
      <c r="F7" s="192" t="s">
        <v>204</v>
      </c>
      <c r="G7" s="192" t="s">
        <v>252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253</v>
      </c>
      <c r="C9" s="90"/>
      <c r="D9" s="91"/>
      <c r="E9" s="90"/>
      <c r="F9" s="91"/>
      <c r="G9" s="91"/>
      <c r="H9" s="90"/>
    </row>
    <row r="10" spans="2:8" ht="12.75">
      <c r="B10" s="82" t="s">
        <v>254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255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256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257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258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259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260</v>
      </c>
      <c r="C16" s="90"/>
      <c r="D16" s="91">
        <v>6158180</v>
      </c>
      <c r="E16" s="90">
        <f t="shared" si="0"/>
        <v>6158180</v>
      </c>
      <c r="F16" s="91">
        <v>6146393</v>
      </c>
      <c r="G16" s="91">
        <v>6146393</v>
      </c>
      <c r="H16" s="90">
        <f t="shared" si="1"/>
        <v>6146393</v>
      </c>
    </row>
    <row r="17" spans="2:8" ht="25.5">
      <c r="B17" s="86" t="s">
        <v>261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262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263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264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265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266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267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268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269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270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271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272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273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274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275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276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277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278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279</v>
      </c>
      <c r="C35" s="90">
        <v>15830555</v>
      </c>
      <c r="D35" s="91">
        <v>9221610</v>
      </c>
      <c r="E35" s="90">
        <f t="shared" si="0"/>
        <v>25052165</v>
      </c>
      <c r="F35" s="91">
        <v>15332802</v>
      </c>
      <c r="G35" s="91">
        <v>15332802</v>
      </c>
      <c r="H35" s="90">
        <f t="shared" si="3"/>
        <v>-497753</v>
      </c>
    </row>
    <row r="36" spans="2:8" ht="12.75">
      <c r="B36" s="82" t="s">
        <v>280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281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282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283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284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285</v>
      </c>
      <c r="C42" s="96">
        <f aca="true" t="shared" si="7" ref="C42:H42">C10+C11+C12+C13+C14+C15+C16+C17+C29+C35+C36+C38</f>
        <v>15830555</v>
      </c>
      <c r="D42" s="97">
        <f t="shared" si="7"/>
        <v>15379790</v>
      </c>
      <c r="E42" s="97">
        <f t="shared" si="7"/>
        <v>31210345</v>
      </c>
      <c r="F42" s="97">
        <f t="shared" si="7"/>
        <v>21479195</v>
      </c>
      <c r="G42" s="97">
        <f t="shared" si="7"/>
        <v>21479195</v>
      </c>
      <c r="H42" s="97">
        <f t="shared" si="7"/>
        <v>5648640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286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287</v>
      </c>
      <c r="C46" s="90"/>
      <c r="D46" s="91"/>
      <c r="E46" s="90"/>
      <c r="F46" s="91"/>
      <c r="G46" s="91"/>
      <c r="H46" s="90"/>
    </row>
    <row r="47" spans="2:8" ht="12.75">
      <c r="B47" s="82" t="s">
        <v>288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289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290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291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292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293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294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295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296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297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298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299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300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301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302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303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304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25.5">
      <c r="B64" s="86" t="s">
        <v>305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306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307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308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309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310</v>
      </c>
      <c r="C72" s="96">
        <f aca="true" t="shared" si="15" ref="C72:H72">C42+C67+C69</f>
        <v>15830555</v>
      </c>
      <c r="D72" s="96">
        <f t="shared" si="15"/>
        <v>15379790</v>
      </c>
      <c r="E72" s="96">
        <f t="shared" si="15"/>
        <v>31210345</v>
      </c>
      <c r="F72" s="96">
        <f t="shared" si="15"/>
        <v>21479195</v>
      </c>
      <c r="G72" s="96">
        <f t="shared" si="15"/>
        <v>21479195</v>
      </c>
      <c r="H72" s="96">
        <f t="shared" si="15"/>
        <v>5648640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311</v>
      </c>
      <c r="C74" s="90"/>
      <c r="D74" s="91"/>
      <c r="E74" s="90"/>
      <c r="F74" s="91"/>
      <c r="G74" s="91"/>
      <c r="H74" s="90"/>
    </row>
    <row r="75" spans="2:8" ht="25.5">
      <c r="B75" s="105" t="s">
        <v>312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313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314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39">
      <selection activeCell="D19" sqref="D1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315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316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317</v>
      </c>
      <c r="E7" s="158"/>
      <c r="F7" s="158"/>
      <c r="G7" s="158"/>
      <c r="H7" s="159"/>
      <c r="I7" s="192" t="s">
        <v>318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319</v>
      </c>
      <c r="F9" s="109" t="s">
        <v>320</v>
      </c>
      <c r="G9" s="109" t="s">
        <v>204</v>
      </c>
      <c r="H9" s="109" t="s">
        <v>207</v>
      </c>
      <c r="I9" s="193"/>
    </row>
    <row r="10" spans="2:9" ht="12.75">
      <c r="B10" s="110" t="s">
        <v>321</v>
      </c>
      <c r="C10" s="111"/>
      <c r="D10" s="112">
        <f aca="true" t="shared" si="0" ref="D10:I10">D11+D19+D29+D39+D49+D59+D72+D76+D63</f>
        <v>15830555</v>
      </c>
      <c r="E10" s="112">
        <f t="shared" si="0"/>
        <v>4925745.040000001</v>
      </c>
      <c r="F10" s="112">
        <f t="shared" si="0"/>
        <v>20756300.039999995</v>
      </c>
      <c r="G10" s="112">
        <f t="shared" si="0"/>
        <v>8927187.14</v>
      </c>
      <c r="H10" s="112">
        <f t="shared" si="0"/>
        <v>8927187.14</v>
      </c>
      <c r="I10" s="112">
        <f t="shared" si="0"/>
        <v>11829112.9</v>
      </c>
    </row>
    <row r="11" spans="2:9" ht="12.75">
      <c r="B11" s="113" t="s">
        <v>322</v>
      </c>
      <c r="C11" s="114"/>
      <c r="D11" s="98">
        <f aca="true" t="shared" si="1" ref="D11:I11">SUM(D12:D18)</f>
        <v>13978656</v>
      </c>
      <c r="E11" s="98">
        <f t="shared" si="1"/>
        <v>-154289.04999999958</v>
      </c>
      <c r="F11" s="98">
        <f t="shared" si="1"/>
        <v>13824366.95</v>
      </c>
      <c r="G11" s="98">
        <f t="shared" si="1"/>
        <v>4940921.4</v>
      </c>
      <c r="H11" s="98">
        <f t="shared" si="1"/>
        <v>4940921.4</v>
      </c>
      <c r="I11" s="98">
        <f t="shared" si="1"/>
        <v>8883445.55</v>
      </c>
    </row>
    <row r="12" spans="2:9" ht="12.75">
      <c r="B12" s="115" t="s">
        <v>323</v>
      </c>
      <c r="C12" s="116"/>
      <c r="D12" s="98">
        <v>0</v>
      </c>
      <c r="E12" s="90">
        <v>3590572.85</v>
      </c>
      <c r="F12" s="90">
        <f>D12+E12</f>
        <v>3590572.85</v>
      </c>
      <c r="G12" s="90">
        <v>3590572.85</v>
      </c>
      <c r="H12" s="90">
        <v>3590572.85</v>
      </c>
      <c r="I12" s="90">
        <f>F12-G12</f>
        <v>0</v>
      </c>
    </row>
    <row r="13" spans="2:9" ht="12.75">
      <c r="B13" s="115" t="s">
        <v>324</v>
      </c>
      <c r="C13" s="116"/>
      <c r="D13" s="98">
        <v>13978656</v>
      </c>
      <c r="E13" s="90">
        <v>-5373219.18</v>
      </c>
      <c r="F13" s="90">
        <f aca="true" t="shared" si="2" ref="F13:F18">D13+E13</f>
        <v>8605436.82</v>
      </c>
      <c r="G13" s="90">
        <v>0</v>
      </c>
      <c r="H13" s="90">
        <v>0</v>
      </c>
      <c r="I13" s="90">
        <f aca="true" t="shared" si="3" ref="I13:I18">F13-G13</f>
        <v>8605436.82</v>
      </c>
    </row>
    <row r="14" spans="2:9" ht="12.75">
      <c r="B14" s="115" t="s">
        <v>325</v>
      </c>
      <c r="C14" s="116"/>
      <c r="D14" s="98">
        <v>0</v>
      </c>
      <c r="E14" s="90">
        <v>377203.68</v>
      </c>
      <c r="F14" s="90">
        <f t="shared" si="2"/>
        <v>377203.68</v>
      </c>
      <c r="G14" s="90">
        <v>377203.68</v>
      </c>
      <c r="H14" s="90">
        <v>377203.68</v>
      </c>
      <c r="I14" s="90">
        <f t="shared" si="3"/>
        <v>0</v>
      </c>
    </row>
    <row r="15" spans="2:9" ht="12.75">
      <c r="B15" s="115" t="s">
        <v>326</v>
      </c>
      <c r="C15" s="116"/>
      <c r="D15" s="98">
        <v>0</v>
      </c>
      <c r="E15" s="90">
        <v>1251153.6</v>
      </c>
      <c r="F15" s="90">
        <f t="shared" si="2"/>
        <v>1251153.6</v>
      </c>
      <c r="G15" s="90">
        <v>973144.87</v>
      </c>
      <c r="H15" s="90">
        <v>973144.87</v>
      </c>
      <c r="I15" s="90">
        <f t="shared" si="3"/>
        <v>278008.7300000001</v>
      </c>
    </row>
    <row r="16" spans="2:9" ht="12.75">
      <c r="B16" s="115" t="s">
        <v>327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328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329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330</v>
      </c>
      <c r="C19" s="114"/>
      <c r="D19" s="98">
        <f aca="true" t="shared" si="4" ref="D19:I19">SUM(D20:D28)</f>
        <v>281925.38</v>
      </c>
      <c r="E19" s="98">
        <f t="shared" si="4"/>
        <v>1651577.04</v>
      </c>
      <c r="F19" s="98">
        <f t="shared" si="4"/>
        <v>1933502.42</v>
      </c>
      <c r="G19" s="98">
        <f t="shared" si="4"/>
        <v>664488.1299999999</v>
      </c>
      <c r="H19" s="98">
        <f t="shared" si="4"/>
        <v>664488.1299999999</v>
      </c>
      <c r="I19" s="98">
        <f t="shared" si="4"/>
        <v>1269014.2899999998</v>
      </c>
    </row>
    <row r="20" spans="2:9" ht="12.75">
      <c r="B20" s="115" t="s">
        <v>331</v>
      </c>
      <c r="C20" s="116"/>
      <c r="D20" s="98">
        <v>182550.38</v>
      </c>
      <c r="E20" s="90">
        <v>1434052.42</v>
      </c>
      <c r="F20" s="98">
        <f aca="true" t="shared" si="5" ref="F20:F28">D20+E20</f>
        <v>1616602.7999999998</v>
      </c>
      <c r="G20" s="90">
        <v>494674.24</v>
      </c>
      <c r="H20" s="90">
        <v>494674.24</v>
      </c>
      <c r="I20" s="90">
        <f>F20-G20</f>
        <v>1121928.5599999998</v>
      </c>
    </row>
    <row r="21" spans="2:9" ht="12.75">
      <c r="B21" s="115" t="s">
        <v>332</v>
      </c>
      <c r="C21" s="116"/>
      <c r="D21" s="98">
        <v>20000</v>
      </c>
      <c r="E21" s="90">
        <v>130899.31</v>
      </c>
      <c r="F21" s="98">
        <f t="shared" si="5"/>
        <v>150899.31</v>
      </c>
      <c r="G21" s="90">
        <v>47153.58</v>
      </c>
      <c r="H21" s="90">
        <v>47153.58</v>
      </c>
      <c r="I21" s="90">
        <f aca="true" t="shared" si="6" ref="I21:I83">F21-G21</f>
        <v>103745.73</v>
      </c>
    </row>
    <row r="22" spans="2:9" ht="12.75">
      <c r="B22" s="115" t="s">
        <v>333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334</v>
      </c>
      <c r="C23" s="116"/>
      <c r="D23" s="98">
        <v>24955</v>
      </c>
      <c r="E23" s="90">
        <v>-3964.89</v>
      </c>
      <c r="F23" s="98">
        <f t="shared" si="5"/>
        <v>20990.11</v>
      </c>
      <c r="G23" s="90">
        <v>6090.11</v>
      </c>
      <c r="H23" s="90">
        <v>6090.11</v>
      </c>
      <c r="I23" s="90">
        <f t="shared" si="6"/>
        <v>14900</v>
      </c>
    </row>
    <row r="24" spans="2:9" ht="12.75">
      <c r="B24" s="115" t="s">
        <v>335</v>
      </c>
      <c r="C24" s="116"/>
      <c r="D24" s="98">
        <v>0</v>
      </c>
      <c r="E24" s="90">
        <v>526</v>
      </c>
      <c r="F24" s="98">
        <f t="shared" si="5"/>
        <v>526</v>
      </c>
      <c r="G24" s="90">
        <v>526</v>
      </c>
      <c r="H24" s="90">
        <v>526</v>
      </c>
      <c r="I24" s="90">
        <f t="shared" si="6"/>
        <v>0</v>
      </c>
    </row>
    <row r="25" spans="2:9" ht="12.75">
      <c r="B25" s="115" t="s">
        <v>336</v>
      </c>
      <c r="C25" s="116"/>
      <c r="D25" s="98">
        <v>17900</v>
      </c>
      <c r="E25" s="90">
        <v>107860.2</v>
      </c>
      <c r="F25" s="98">
        <f t="shared" si="5"/>
        <v>125760.2</v>
      </c>
      <c r="G25" s="90">
        <v>114860.2</v>
      </c>
      <c r="H25" s="90">
        <v>114860.2</v>
      </c>
      <c r="I25" s="90">
        <f t="shared" si="6"/>
        <v>10900</v>
      </c>
    </row>
    <row r="26" spans="2:9" ht="12.75">
      <c r="B26" s="115" t="s">
        <v>337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ht="12.75">
      <c r="B27" s="115" t="s">
        <v>338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339</v>
      </c>
      <c r="C28" s="116"/>
      <c r="D28" s="98">
        <v>36520</v>
      </c>
      <c r="E28" s="90">
        <v>-17796</v>
      </c>
      <c r="F28" s="98">
        <f t="shared" si="5"/>
        <v>18724</v>
      </c>
      <c r="G28" s="90">
        <v>1184</v>
      </c>
      <c r="H28" s="90">
        <v>1184</v>
      </c>
      <c r="I28" s="90">
        <f t="shared" si="6"/>
        <v>17540</v>
      </c>
    </row>
    <row r="29" spans="2:9" ht="12.75">
      <c r="B29" s="113" t="s">
        <v>340</v>
      </c>
      <c r="C29" s="114"/>
      <c r="D29" s="98">
        <f aca="true" t="shared" si="7" ref="D29:I29">SUM(D30:D38)</f>
        <v>1569973.62</v>
      </c>
      <c r="E29" s="98">
        <f t="shared" si="7"/>
        <v>2146360.9899999998</v>
      </c>
      <c r="F29" s="98">
        <f t="shared" si="7"/>
        <v>3716334.6099999994</v>
      </c>
      <c r="G29" s="98">
        <f t="shared" si="7"/>
        <v>2814530.2100000004</v>
      </c>
      <c r="H29" s="98">
        <f t="shared" si="7"/>
        <v>2814530.2100000004</v>
      </c>
      <c r="I29" s="98">
        <f t="shared" si="7"/>
        <v>901804.3999999999</v>
      </c>
    </row>
    <row r="30" spans="2:9" ht="12.75">
      <c r="B30" s="115" t="s">
        <v>341</v>
      </c>
      <c r="C30" s="116"/>
      <c r="D30" s="98">
        <v>792962</v>
      </c>
      <c r="E30" s="90">
        <v>38937.74</v>
      </c>
      <c r="F30" s="98">
        <f aca="true" t="shared" si="8" ref="F30:F38">D30+E30</f>
        <v>831899.74</v>
      </c>
      <c r="G30" s="90">
        <v>361076.44</v>
      </c>
      <c r="H30" s="90">
        <v>361076.44</v>
      </c>
      <c r="I30" s="90">
        <f t="shared" si="6"/>
        <v>470823.3</v>
      </c>
    </row>
    <row r="31" spans="2:9" ht="12.75">
      <c r="B31" s="115" t="s">
        <v>342</v>
      </c>
      <c r="C31" s="116"/>
      <c r="D31" s="98">
        <v>151155</v>
      </c>
      <c r="E31" s="90">
        <v>-116726.15</v>
      </c>
      <c r="F31" s="98">
        <f t="shared" si="8"/>
        <v>34428.850000000006</v>
      </c>
      <c r="G31" s="90">
        <v>34428.85</v>
      </c>
      <c r="H31" s="90">
        <v>34428.85</v>
      </c>
      <c r="I31" s="90">
        <f t="shared" si="6"/>
        <v>0</v>
      </c>
    </row>
    <row r="32" spans="2:9" ht="12.75">
      <c r="B32" s="115" t="s">
        <v>343</v>
      </c>
      <c r="C32" s="116"/>
      <c r="D32" s="98">
        <v>284620</v>
      </c>
      <c r="E32" s="90">
        <v>885594.02</v>
      </c>
      <c r="F32" s="98">
        <f t="shared" si="8"/>
        <v>1170214.02</v>
      </c>
      <c r="G32" s="90">
        <v>956414.02</v>
      </c>
      <c r="H32" s="90">
        <v>956414.02</v>
      </c>
      <c r="I32" s="90">
        <f t="shared" si="6"/>
        <v>213800</v>
      </c>
    </row>
    <row r="33" spans="2:9" ht="12.75">
      <c r="B33" s="115" t="s">
        <v>344</v>
      </c>
      <c r="C33" s="116"/>
      <c r="D33" s="98">
        <v>35000</v>
      </c>
      <c r="E33" s="90">
        <v>4831.51</v>
      </c>
      <c r="F33" s="98">
        <f t="shared" si="8"/>
        <v>39831.51</v>
      </c>
      <c r="G33" s="90">
        <v>12843.54</v>
      </c>
      <c r="H33" s="90">
        <v>12843.54</v>
      </c>
      <c r="I33" s="90">
        <f t="shared" si="6"/>
        <v>26987.97</v>
      </c>
    </row>
    <row r="34" spans="2:9" ht="12.75">
      <c r="B34" s="115" t="s">
        <v>345</v>
      </c>
      <c r="C34" s="116"/>
      <c r="D34" s="98">
        <v>19700</v>
      </c>
      <c r="E34" s="90">
        <v>98818.39</v>
      </c>
      <c r="F34" s="98">
        <f t="shared" si="8"/>
        <v>118518.39</v>
      </c>
      <c r="G34" s="90">
        <v>109518.29</v>
      </c>
      <c r="H34" s="90">
        <v>109518.29</v>
      </c>
      <c r="I34" s="90">
        <f t="shared" si="6"/>
        <v>9000.100000000006</v>
      </c>
    </row>
    <row r="35" spans="2:9" ht="12.75">
      <c r="B35" s="115" t="s">
        <v>346</v>
      </c>
      <c r="C35" s="116"/>
      <c r="D35" s="98">
        <v>0</v>
      </c>
      <c r="E35" s="90">
        <v>1167842</v>
      </c>
      <c r="F35" s="98">
        <f t="shared" si="8"/>
        <v>1167842</v>
      </c>
      <c r="G35" s="90">
        <v>1167842</v>
      </c>
      <c r="H35" s="90">
        <v>1167842</v>
      </c>
      <c r="I35" s="90">
        <f t="shared" si="6"/>
        <v>0</v>
      </c>
    </row>
    <row r="36" spans="2:9" ht="12.75">
      <c r="B36" s="115" t="s">
        <v>347</v>
      </c>
      <c r="C36" s="116"/>
      <c r="D36" s="98">
        <v>286536.62</v>
      </c>
      <c r="E36" s="90">
        <v>-91463.57</v>
      </c>
      <c r="F36" s="98">
        <f t="shared" si="8"/>
        <v>195073.05</v>
      </c>
      <c r="G36" s="90">
        <v>41919.33</v>
      </c>
      <c r="H36" s="90">
        <v>41919.33</v>
      </c>
      <c r="I36" s="90">
        <f t="shared" si="6"/>
        <v>153153.71999999997</v>
      </c>
    </row>
    <row r="37" spans="2:9" ht="12.75">
      <c r="B37" s="115" t="s">
        <v>348</v>
      </c>
      <c r="C37" s="116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ht="12.75">
      <c r="B38" s="115" t="s">
        <v>349</v>
      </c>
      <c r="C38" s="116"/>
      <c r="D38" s="98">
        <v>0</v>
      </c>
      <c r="E38" s="90">
        <v>158527.05</v>
      </c>
      <c r="F38" s="98">
        <f t="shared" si="8"/>
        <v>158527.05</v>
      </c>
      <c r="G38" s="90">
        <v>130487.74</v>
      </c>
      <c r="H38" s="90">
        <v>130487.74</v>
      </c>
      <c r="I38" s="90">
        <f t="shared" si="6"/>
        <v>28039.309999999983</v>
      </c>
    </row>
    <row r="39" spans="2:9" ht="25.5" customHeight="1">
      <c r="B39" s="198" t="s">
        <v>350</v>
      </c>
      <c r="C39" s="199"/>
      <c r="D39" s="98">
        <f aca="true" t="shared" si="9" ref="D39:I39">SUM(D40:D48)</f>
        <v>0</v>
      </c>
      <c r="E39" s="98">
        <f t="shared" si="9"/>
        <v>775348.66</v>
      </c>
      <c r="F39" s="98">
        <f>SUM(F40:F48)</f>
        <v>775348.66</v>
      </c>
      <c r="G39" s="98">
        <f t="shared" si="9"/>
        <v>500</v>
      </c>
      <c r="H39" s="98">
        <f t="shared" si="9"/>
        <v>500</v>
      </c>
      <c r="I39" s="98">
        <f t="shared" si="9"/>
        <v>774848.66</v>
      </c>
    </row>
    <row r="40" spans="2:9" ht="12.75">
      <c r="B40" s="115" t="s">
        <v>351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352</v>
      </c>
      <c r="C41" s="116"/>
      <c r="D41" s="98">
        <v>0</v>
      </c>
      <c r="E41" s="90">
        <v>774848.66</v>
      </c>
      <c r="F41" s="98">
        <f aca="true" t="shared" si="10" ref="F41:F83">D41+E41</f>
        <v>774848.66</v>
      </c>
      <c r="G41" s="90">
        <v>0</v>
      </c>
      <c r="H41" s="90">
        <v>0</v>
      </c>
      <c r="I41" s="90">
        <f t="shared" si="6"/>
        <v>774848.66</v>
      </c>
    </row>
    <row r="42" spans="2:9" ht="12.75">
      <c r="B42" s="115" t="s">
        <v>353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354</v>
      </c>
      <c r="C43" s="116"/>
      <c r="D43" s="98">
        <v>0</v>
      </c>
      <c r="E43" s="90">
        <v>500</v>
      </c>
      <c r="F43" s="98">
        <f t="shared" si="10"/>
        <v>500</v>
      </c>
      <c r="G43" s="90">
        <v>500</v>
      </c>
      <c r="H43" s="90">
        <v>500</v>
      </c>
      <c r="I43" s="90">
        <f t="shared" si="6"/>
        <v>0</v>
      </c>
    </row>
    <row r="44" spans="2:9" ht="12.75">
      <c r="B44" s="115" t="s">
        <v>355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356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357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358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359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360</v>
      </c>
      <c r="C49" s="199"/>
      <c r="D49" s="98">
        <f aca="true" t="shared" si="11" ref="D49:I49">SUM(D50:D58)</f>
        <v>0</v>
      </c>
      <c r="E49" s="98">
        <f t="shared" si="11"/>
        <v>506747.4</v>
      </c>
      <c r="F49" s="98">
        <f t="shared" si="11"/>
        <v>506747.4</v>
      </c>
      <c r="G49" s="98">
        <f t="shared" si="11"/>
        <v>506747.4</v>
      </c>
      <c r="H49" s="98">
        <f t="shared" si="11"/>
        <v>506747.4</v>
      </c>
      <c r="I49" s="98">
        <f t="shared" si="11"/>
        <v>0</v>
      </c>
    </row>
    <row r="50" spans="2:9" ht="12.75">
      <c r="B50" s="115" t="s">
        <v>361</v>
      </c>
      <c r="C50" s="116"/>
      <c r="D50" s="98">
        <v>0</v>
      </c>
      <c r="E50" s="90">
        <v>506747.4</v>
      </c>
      <c r="F50" s="98">
        <f t="shared" si="10"/>
        <v>506747.4</v>
      </c>
      <c r="G50" s="90">
        <v>506747.4</v>
      </c>
      <c r="H50" s="90">
        <v>506747.4</v>
      </c>
      <c r="I50" s="90">
        <f t="shared" si="6"/>
        <v>0</v>
      </c>
    </row>
    <row r="51" spans="2:9" ht="12.75">
      <c r="B51" s="115" t="s">
        <v>362</v>
      </c>
      <c r="C51" s="116"/>
      <c r="D51" s="98">
        <v>0</v>
      </c>
      <c r="E51" s="90">
        <v>0</v>
      </c>
      <c r="F51" s="98">
        <f t="shared" si="10"/>
        <v>0</v>
      </c>
      <c r="G51" s="90">
        <v>0</v>
      </c>
      <c r="H51" s="90">
        <v>0</v>
      </c>
      <c r="I51" s="90">
        <f t="shared" si="6"/>
        <v>0</v>
      </c>
    </row>
    <row r="52" spans="2:9" ht="12.75">
      <c r="B52" s="115" t="s">
        <v>363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364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365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366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367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368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369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370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371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372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373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374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375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376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377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378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379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380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381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382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383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384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385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386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387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388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389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390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391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392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393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394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395</v>
      </c>
      <c r="C85" s="121"/>
      <c r="D85" s="122">
        <f aca="true" t="shared" si="12" ref="D85:I85">D86+D104+D94+D114+D124+D134+D138+D147+D151</f>
        <v>0</v>
      </c>
      <c r="E85" s="122">
        <f>E86+E104+E94+E114+E124+E134+E138+E147+E151</f>
        <v>10454044.73</v>
      </c>
      <c r="F85" s="122">
        <f t="shared" si="12"/>
        <v>10454044.73</v>
      </c>
      <c r="G85" s="122">
        <f>G86+G104+G94+G114+G124+G134+G138+G147+G151</f>
        <v>5335799.32</v>
      </c>
      <c r="H85" s="122">
        <f>H86+H104+H94+H114+H124+H134+H138+H147+H151</f>
        <v>5335799.32</v>
      </c>
      <c r="I85" s="122">
        <f t="shared" si="12"/>
        <v>5118245.41</v>
      </c>
    </row>
    <row r="86" spans="2:9" ht="12.75">
      <c r="B86" s="113" t="s">
        <v>322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aca="true" t="shared" si="13" ref="I86:I149">F86-G86</f>
        <v>0</v>
      </c>
    </row>
    <row r="87" spans="2:9" ht="12.75">
      <c r="B87" s="115" t="s">
        <v>323</v>
      </c>
      <c r="C87" s="116"/>
      <c r="D87" s="98"/>
      <c r="E87" s="90"/>
      <c r="F87" s="98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5" t="s">
        <v>324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325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ht="12.75">
      <c r="B90" s="115" t="s">
        <v>326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ht="12.75">
      <c r="B91" s="115" t="s">
        <v>327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ht="12.75">
      <c r="B92" s="115" t="s">
        <v>328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329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ht="12.75">
      <c r="B94" s="113" t="s">
        <v>330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ht="12.75">
      <c r="B95" s="115" t="s">
        <v>331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ht="12.75">
      <c r="B96" s="115" t="s">
        <v>332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ht="12.75">
      <c r="B97" s="115" t="s">
        <v>333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334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ht="12.75">
      <c r="B99" s="115" t="s">
        <v>335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336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337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338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339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ht="12.75">
      <c r="B104" s="113" t="s">
        <v>340</v>
      </c>
      <c r="C104" s="114"/>
      <c r="D104" s="98">
        <f>SUM(D105:D113)</f>
        <v>0</v>
      </c>
      <c r="E104" s="98">
        <f>SUM(E105:E113)</f>
        <v>19844.73</v>
      </c>
      <c r="F104" s="98">
        <f>SUM(F105:F113)</f>
        <v>19844.73</v>
      </c>
      <c r="G104" s="98">
        <f>SUM(G105:G113)</f>
        <v>0</v>
      </c>
      <c r="H104" s="98">
        <f>SUM(H105:H113)</f>
        <v>0</v>
      </c>
      <c r="I104" s="90">
        <f t="shared" si="13"/>
        <v>19844.73</v>
      </c>
    </row>
    <row r="105" spans="2:9" ht="12.75">
      <c r="B105" s="115" t="s">
        <v>341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5" t="s">
        <v>342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343</v>
      </c>
      <c r="C107" s="116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ht="12.75">
      <c r="B108" s="115" t="s">
        <v>344</v>
      </c>
      <c r="C108" s="116"/>
      <c r="D108" s="98">
        <v>0</v>
      </c>
      <c r="E108" s="90">
        <v>19844.73</v>
      </c>
      <c r="F108" s="90">
        <f t="shared" si="15"/>
        <v>19844.73</v>
      </c>
      <c r="G108" s="90">
        <v>0</v>
      </c>
      <c r="H108" s="90">
        <v>0</v>
      </c>
      <c r="I108" s="90">
        <f t="shared" si="13"/>
        <v>19844.73</v>
      </c>
    </row>
    <row r="109" spans="2:9" ht="12.75">
      <c r="B109" s="115" t="s">
        <v>345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2.75">
      <c r="B110" s="115" t="s">
        <v>346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347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348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5" t="s">
        <v>349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8" t="s">
        <v>350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351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352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353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354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355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356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357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358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359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360</v>
      </c>
      <c r="C124" s="114"/>
      <c r="D124" s="98">
        <f>SUM(D125:D133)</f>
        <v>0</v>
      </c>
      <c r="E124" s="98">
        <f>SUM(E125:E133)</f>
        <v>10434200</v>
      </c>
      <c r="F124" s="98">
        <f>SUM(F125:F133)</f>
        <v>10434200</v>
      </c>
      <c r="G124" s="98">
        <f>SUM(G125:G133)</f>
        <v>5335799.32</v>
      </c>
      <c r="H124" s="98">
        <f>SUM(H125:H133)</f>
        <v>5335799.32</v>
      </c>
      <c r="I124" s="90">
        <f t="shared" si="13"/>
        <v>5098400.68</v>
      </c>
    </row>
    <row r="125" spans="2:9" ht="12.75">
      <c r="B125" s="115" t="s">
        <v>361</v>
      </c>
      <c r="C125" s="116"/>
      <c r="D125" s="98">
        <v>0</v>
      </c>
      <c r="E125" s="90">
        <v>2030000</v>
      </c>
      <c r="F125" s="90">
        <f>D125+E125</f>
        <v>2030000</v>
      </c>
      <c r="G125" s="90">
        <v>1136599.32</v>
      </c>
      <c r="H125" s="90">
        <v>1136599.32</v>
      </c>
      <c r="I125" s="90">
        <f t="shared" si="13"/>
        <v>893400.6799999999</v>
      </c>
    </row>
    <row r="126" spans="2:9" ht="12.75">
      <c r="B126" s="115" t="s">
        <v>362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363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364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365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366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367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368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369</v>
      </c>
      <c r="C133" s="116"/>
      <c r="D133" s="98">
        <v>0</v>
      </c>
      <c r="E133" s="90">
        <v>8404200</v>
      </c>
      <c r="F133" s="90">
        <f t="shared" si="17"/>
        <v>8404200</v>
      </c>
      <c r="G133" s="90">
        <v>4199200</v>
      </c>
      <c r="H133" s="90">
        <v>4199200</v>
      </c>
      <c r="I133" s="90">
        <f t="shared" si="13"/>
        <v>4205000</v>
      </c>
    </row>
    <row r="134" spans="2:9" ht="12.75">
      <c r="B134" s="113" t="s">
        <v>370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371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372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373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374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375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376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377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378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379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380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381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382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383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384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385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386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387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388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389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390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391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392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393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394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396</v>
      </c>
      <c r="C160" s="124"/>
      <c r="D160" s="112">
        <f aca="true" t="shared" si="21" ref="D160:I160">D10+D85</f>
        <v>15830555</v>
      </c>
      <c r="E160" s="112">
        <f t="shared" si="21"/>
        <v>15379789.770000001</v>
      </c>
      <c r="F160" s="112">
        <f t="shared" si="21"/>
        <v>31210344.769999996</v>
      </c>
      <c r="G160" s="112">
        <f t="shared" si="21"/>
        <v>14262986.46</v>
      </c>
      <c r="H160" s="112">
        <f t="shared" si="21"/>
        <v>14262986.46</v>
      </c>
      <c r="I160" s="112">
        <f t="shared" si="21"/>
        <v>16947358.310000002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9">
      <selection activeCell="F43" sqref="F4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315</v>
      </c>
      <c r="C3" s="161"/>
      <c r="D3" s="161"/>
      <c r="E3" s="161"/>
      <c r="F3" s="161"/>
      <c r="G3" s="161"/>
      <c r="H3" s="162"/>
    </row>
    <row r="4" spans="2:8" ht="12.75">
      <c r="B4" s="160" t="s">
        <v>397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317</v>
      </c>
      <c r="D7" s="207"/>
      <c r="E7" s="207"/>
      <c r="F7" s="207"/>
      <c r="G7" s="208"/>
      <c r="H7" s="190" t="s">
        <v>318</v>
      </c>
    </row>
    <row r="8" spans="2:8" ht="26.25" thickBot="1">
      <c r="B8" s="191"/>
      <c r="C8" s="22" t="s">
        <v>206</v>
      </c>
      <c r="D8" s="22" t="s">
        <v>250</v>
      </c>
      <c r="E8" s="22" t="s">
        <v>251</v>
      </c>
      <c r="F8" s="22" t="s">
        <v>204</v>
      </c>
      <c r="G8" s="22" t="s">
        <v>223</v>
      </c>
      <c r="H8" s="191"/>
    </row>
    <row r="9" spans="2:8" ht="12.75">
      <c r="B9" s="128" t="s">
        <v>398</v>
      </c>
      <c r="C9" s="129">
        <f aca="true" t="shared" si="0" ref="C9:H9">SUM(C10:C17)</f>
        <v>15830555</v>
      </c>
      <c r="D9" s="129">
        <f t="shared" si="0"/>
        <v>4925745.04</v>
      </c>
      <c r="E9" s="129">
        <f t="shared" si="0"/>
        <v>20756300.04</v>
      </c>
      <c r="F9" s="129">
        <f t="shared" si="0"/>
        <v>8927187.14</v>
      </c>
      <c r="G9" s="129">
        <f t="shared" si="0"/>
        <v>8927187.14</v>
      </c>
      <c r="H9" s="129">
        <f t="shared" si="0"/>
        <v>11829112.9</v>
      </c>
    </row>
    <row r="10" spans="2:8" ht="12.75" customHeight="1">
      <c r="B10" s="130" t="s">
        <v>399</v>
      </c>
      <c r="C10" s="131">
        <v>13984606</v>
      </c>
      <c r="D10" s="131">
        <v>-4259520.49</v>
      </c>
      <c r="E10" s="131">
        <f aca="true" t="shared" si="1" ref="E10:E15">C10+D10</f>
        <v>9725085.51</v>
      </c>
      <c r="F10" s="131">
        <v>5722.76</v>
      </c>
      <c r="G10" s="131">
        <v>5722.76</v>
      </c>
      <c r="H10" s="90">
        <f aca="true" t="shared" si="2" ref="H10:H17">E10-F10</f>
        <v>9719362.75</v>
      </c>
    </row>
    <row r="11" spans="2:8" ht="12.75">
      <c r="B11" s="130" t="s">
        <v>400</v>
      </c>
      <c r="C11" s="9">
        <v>1143546.68</v>
      </c>
      <c r="D11" s="9">
        <v>580004.1</v>
      </c>
      <c r="E11" s="9">
        <f t="shared" si="1"/>
        <v>1723550.7799999998</v>
      </c>
      <c r="F11" s="9">
        <v>1101065.45</v>
      </c>
      <c r="G11" s="9">
        <v>1101065.45</v>
      </c>
      <c r="H11" s="90">
        <f t="shared" si="2"/>
        <v>622485.3299999998</v>
      </c>
    </row>
    <row r="12" spans="2:8" ht="12.75">
      <c r="B12" s="130" t="s">
        <v>401</v>
      </c>
      <c r="C12" s="9">
        <v>446373.05</v>
      </c>
      <c r="D12" s="9">
        <v>4969274.45</v>
      </c>
      <c r="E12" s="9">
        <f t="shared" si="1"/>
        <v>5415647.5</v>
      </c>
      <c r="F12" s="9">
        <v>4255590</v>
      </c>
      <c r="G12" s="9">
        <v>4255590</v>
      </c>
      <c r="H12" s="90">
        <f t="shared" si="2"/>
        <v>1160057.5</v>
      </c>
    </row>
    <row r="13" spans="2:8" ht="12.75">
      <c r="B13" s="130" t="s">
        <v>402</v>
      </c>
      <c r="C13" s="9">
        <v>191642.4</v>
      </c>
      <c r="D13" s="9">
        <v>2360703.18</v>
      </c>
      <c r="E13" s="9">
        <f t="shared" si="1"/>
        <v>2552345.58</v>
      </c>
      <c r="F13" s="9">
        <v>2329198.94</v>
      </c>
      <c r="G13" s="9">
        <v>2329198.94</v>
      </c>
      <c r="H13" s="90">
        <f t="shared" si="2"/>
        <v>223146.64000000013</v>
      </c>
    </row>
    <row r="14" spans="2:8" ht="12.75">
      <c r="B14" s="130" t="s">
        <v>403</v>
      </c>
      <c r="C14" s="9">
        <v>59586.87</v>
      </c>
      <c r="D14" s="9">
        <v>832349.66</v>
      </c>
      <c r="E14" s="9">
        <f t="shared" si="1"/>
        <v>891936.53</v>
      </c>
      <c r="F14" s="9">
        <v>816922.6</v>
      </c>
      <c r="G14" s="9">
        <v>816922.6</v>
      </c>
      <c r="H14" s="90">
        <f t="shared" si="2"/>
        <v>75013.93000000005</v>
      </c>
    </row>
    <row r="15" spans="2:8" ht="12.75">
      <c r="B15" s="130" t="s">
        <v>404</v>
      </c>
      <c r="C15" s="9">
        <v>4800</v>
      </c>
      <c r="D15" s="9">
        <v>442934.14</v>
      </c>
      <c r="E15" s="9">
        <f t="shared" si="1"/>
        <v>447734.14</v>
      </c>
      <c r="F15" s="9">
        <v>418687.39</v>
      </c>
      <c r="G15" s="9">
        <v>418687.39</v>
      </c>
      <c r="H15" s="90">
        <f t="shared" si="2"/>
        <v>29046.75</v>
      </c>
    </row>
    <row r="16" spans="2:8" ht="12.75">
      <c r="B16" s="130"/>
      <c r="C16" s="9"/>
      <c r="D16" s="9"/>
      <c r="E16" s="9"/>
      <c r="F16" s="9"/>
      <c r="G16" s="9"/>
      <c r="H16" s="90">
        <f t="shared" si="2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2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405</v>
      </c>
      <c r="C19" s="134">
        <f aca="true" t="shared" si="3" ref="C19:H19">SUM(C20:C27)</f>
        <v>0</v>
      </c>
      <c r="D19" s="134">
        <f t="shared" si="3"/>
        <v>10454044.73</v>
      </c>
      <c r="E19" s="134">
        <f t="shared" si="3"/>
        <v>10454044.73</v>
      </c>
      <c r="F19" s="134">
        <f t="shared" si="3"/>
        <v>5335799.32</v>
      </c>
      <c r="G19" s="134">
        <f t="shared" si="3"/>
        <v>5335799.32</v>
      </c>
      <c r="H19" s="134">
        <f t="shared" si="3"/>
        <v>5118245.41</v>
      </c>
    </row>
    <row r="20" spans="2:8" ht="25.5">
      <c r="B20" s="130" t="s">
        <v>399</v>
      </c>
      <c r="C20" s="131">
        <v>0</v>
      </c>
      <c r="D20" s="131">
        <v>19844.73</v>
      </c>
      <c r="E20" s="131">
        <f>C20+D20</f>
        <v>19844.73</v>
      </c>
      <c r="F20" s="131">
        <v>0</v>
      </c>
      <c r="G20" s="131">
        <v>0</v>
      </c>
      <c r="H20" s="90">
        <f>E20-F20</f>
        <v>19844.73</v>
      </c>
    </row>
    <row r="21" spans="2:8" ht="12.75">
      <c r="B21" s="130" t="s">
        <v>401</v>
      </c>
      <c r="C21" s="131">
        <v>0</v>
      </c>
      <c r="D21" s="131">
        <v>10434200</v>
      </c>
      <c r="E21" s="131">
        <f>C21+D21</f>
        <v>10434200</v>
      </c>
      <c r="F21" s="131">
        <v>5335799.32</v>
      </c>
      <c r="G21" s="131">
        <v>5335799.32</v>
      </c>
      <c r="H21" s="90">
        <f>E21-F21</f>
        <v>5098400.68</v>
      </c>
    </row>
    <row r="22" spans="2:8" ht="12.75">
      <c r="B22" s="130"/>
      <c r="C22" s="131"/>
      <c r="D22" s="131"/>
      <c r="E22" s="131"/>
      <c r="F22" s="131"/>
      <c r="G22" s="131"/>
      <c r="H22" s="90">
        <f aca="true" t="shared" si="4" ref="H22:H28">E22-F22</f>
        <v>0</v>
      </c>
    </row>
    <row r="23" spans="2:8" ht="12.75">
      <c r="B23" s="130"/>
      <c r="C23" s="131"/>
      <c r="D23" s="131"/>
      <c r="E23" s="131"/>
      <c r="F23" s="131"/>
      <c r="G23" s="131"/>
      <c r="H23" s="90">
        <f t="shared" si="4"/>
        <v>0</v>
      </c>
    </row>
    <row r="24" spans="2:8" ht="12.75">
      <c r="B24" s="130"/>
      <c r="C24" s="9"/>
      <c r="D24" s="9"/>
      <c r="E24" s="9"/>
      <c r="F24" s="9"/>
      <c r="G24" s="9"/>
      <c r="H24" s="90">
        <f t="shared" si="4"/>
        <v>0</v>
      </c>
    </row>
    <row r="25" spans="2:8" ht="12.75">
      <c r="B25" s="130"/>
      <c r="C25" s="9"/>
      <c r="D25" s="9"/>
      <c r="E25" s="9"/>
      <c r="F25" s="9"/>
      <c r="G25" s="9"/>
      <c r="H25" s="90">
        <f t="shared" si="4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4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4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4"/>
        <v>0</v>
      </c>
    </row>
    <row r="29" spans="2:8" ht="12.75">
      <c r="B29" s="128" t="s">
        <v>396</v>
      </c>
      <c r="C29" s="7">
        <f aca="true" t="shared" si="5" ref="C29:H29">C9+C19</f>
        <v>15830555</v>
      </c>
      <c r="D29" s="7">
        <f t="shared" si="5"/>
        <v>15379789.77</v>
      </c>
      <c r="E29" s="7">
        <f t="shared" si="5"/>
        <v>31210344.77</v>
      </c>
      <c r="F29" s="7">
        <f t="shared" si="5"/>
        <v>14262986.46</v>
      </c>
      <c r="G29" s="7">
        <f t="shared" si="5"/>
        <v>14262986.46</v>
      </c>
      <c r="H29" s="7">
        <f t="shared" si="5"/>
        <v>16947358.310000002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9">
      <selection activeCell="F102" sqref="F10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315</v>
      </c>
      <c r="B3" s="183"/>
      <c r="C3" s="183"/>
      <c r="D3" s="183"/>
      <c r="E3" s="183"/>
      <c r="F3" s="183"/>
      <c r="G3" s="201"/>
    </row>
    <row r="4" spans="1:7" ht="12.75">
      <c r="A4" s="182" t="s">
        <v>406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317</v>
      </c>
      <c r="C7" s="204"/>
      <c r="D7" s="204"/>
      <c r="E7" s="204"/>
      <c r="F7" s="205"/>
      <c r="G7" s="190" t="s">
        <v>318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319</v>
      </c>
      <c r="D9" s="22" t="s">
        <v>320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407</v>
      </c>
      <c r="B11" s="76">
        <f aca="true" t="shared" si="0" ref="B11:G11">B12+B22+B31+B42</f>
        <v>15830555</v>
      </c>
      <c r="C11" s="76">
        <f t="shared" si="0"/>
        <v>4925745.04</v>
      </c>
      <c r="D11" s="76">
        <f t="shared" si="0"/>
        <v>20756300.04</v>
      </c>
      <c r="E11" s="76">
        <f t="shared" si="0"/>
        <v>8927187.14</v>
      </c>
      <c r="F11" s="76">
        <f t="shared" si="0"/>
        <v>8927187.14</v>
      </c>
      <c r="G11" s="76">
        <f t="shared" si="0"/>
        <v>11829112.899999999</v>
      </c>
    </row>
    <row r="12" spans="1:7" ht="12.75">
      <c r="A12" s="139" t="s">
        <v>408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409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410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411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412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413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414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415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416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417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 aca="true" t="shared" si="3" ref="G22:G29">D22-E22</f>
        <v>0</v>
      </c>
    </row>
    <row r="23" spans="1:7" ht="12.75">
      <c r="A23" s="140" t="s">
        <v>418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419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420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421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422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423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424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425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426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427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428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429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430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431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432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433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434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435</v>
      </c>
      <c r="B42" s="76">
        <f>SUM(B43:B46)</f>
        <v>15830555</v>
      </c>
      <c r="C42" s="76">
        <f>SUM(C43:C46)</f>
        <v>4925745.04</v>
      </c>
      <c r="D42" s="76">
        <f>SUM(D43:D46)</f>
        <v>20756300.04</v>
      </c>
      <c r="E42" s="76">
        <f>SUM(E43:E46)</f>
        <v>8927187.14</v>
      </c>
      <c r="F42" s="76">
        <f>SUM(F43:F46)</f>
        <v>8927187.14</v>
      </c>
      <c r="G42" s="76">
        <f>D42-E42</f>
        <v>11829112.899999999</v>
      </c>
    </row>
    <row r="43" spans="1:7" ht="12.75">
      <c r="A43" s="140" t="s">
        <v>436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437</v>
      </c>
      <c r="B44" s="74">
        <v>15830555</v>
      </c>
      <c r="C44" s="74">
        <v>4925745.04</v>
      </c>
      <c r="D44" s="74">
        <f>B44+C44</f>
        <v>20756300.04</v>
      </c>
      <c r="E44" s="74">
        <v>8927187.14</v>
      </c>
      <c r="F44" s="74">
        <v>8927187.14</v>
      </c>
      <c r="G44" s="74">
        <f>D44-E44</f>
        <v>11829112.899999999</v>
      </c>
    </row>
    <row r="45" spans="1:7" ht="12.75">
      <c r="A45" s="140" t="s">
        <v>438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439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440</v>
      </c>
      <c r="B48" s="76">
        <f>B49+B59+B68+B79</f>
        <v>0</v>
      </c>
      <c r="C48" s="76">
        <f>C49+C59+C68+C79</f>
        <v>10454044.73</v>
      </c>
      <c r="D48" s="76">
        <f>D49+D59+D68+D79</f>
        <v>10454044.73</v>
      </c>
      <c r="E48" s="76">
        <f>E49+E59+E68+E79</f>
        <v>5335799.32</v>
      </c>
      <c r="F48" s="76">
        <f>F49+F59+F68+F79</f>
        <v>5335799.32</v>
      </c>
      <c r="G48" s="76">
        <f aca="true" t="shared" si="7" ref="G48:G83">D48-E48</f>
        <v>5118245.41</v>
      </c>
    </row>
    <row r="49" spans="1:7" ht="12.75">
      <c r="A49" s="139" t="s">
        <v>408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409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410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411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412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413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414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415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416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417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t="shared" si="7"/>
        <v>0</v>
      </c>
    </row>
    <row r="60" spans="1:7" ht="12.75">
      <c r="A60" s="140" t="s">
        <v>418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419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420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421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422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0" t="s">
        <v>423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424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425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426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427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428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429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430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431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432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433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434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435</v>
      </c>
      <c r="B79" s="76">
        <f>SUM(B80:B83)</f>
        <v>0</v>
      </c>
      <c r="C79" s="76">
        <f>SUM(C80:C83)</f>
        <v>10454044.73</v>
      </c>
      <c r="D79" s="76">
        <f>SUM(D80:D83)</f>
        <v>10454044.73</v>
      </c>
      <c r="E79" s="76">
        <f>SUM(E80:E83)</f>
        <v>5335799.32</v>
      </c>
      <c r="F79" s="76">
        <f>SUM(F80:F83)</f>
        <v>5335799.32</v>
      </c>
      <c r="G79" s="76">
        <f t="shared" si="7"/>
        <v>5118245.41</v>
      </c>
    </row>
    <row r="80" spans="1:7" ht="12.75">
      <c r="A80" s="140" t="s">
        <v>436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437</v>
      </c>
      <c r="B81" s="74">
        <v>0</v>
      </c>
      <c r="C81" s="74">
        <v>10454044.73</v>
      </c>
      <c r="D81" s="74">
        <f>B81+C81</f>
        <v>10454044.73</v>
      </c>
      <c r="E81" s="74">
        <v>5335799.32</v>
      </c>
      <c r="F81" s="74">
        <v>5335799.32</v>
      </c>
      <c r="G81" s="74">
        <f t="shared" si="7"/>
        <v>5118245.41</v>
      </c>
    </row>
    <row r="82" spans="1:7" ht="12.75">
      <c r="A82" s="140" t="s">
        <v>438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439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396</v>
      </c>
      <c r="B85" s="76">
        <f aca="true" t="shared" si="11" ref="B85:G85">B11+B48</f>
        <v>15830555</v>
      </c>
      <c r="C85" s="76">
        <f t="shared" si="11"/>
        <v>15379789.77</v>
      </c>
      <c r="D85" s="76">
        <f t="shared" si="11"/>
        <v>31210344.77</v>
      </c>
      <c r="E85" s="76">
        <f t="shared" si="11"/>
        <v>14262986.46</v>
      </c>
      <c r="F85" s="76">
        <f t="shared" si="11"/>
        <v>14262986.46</v>
      </c>
      <c r="G85" s="76">
        <f t="shared" si="11"/>
        <v>16947358.31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6">
      <selection activeCell="H16" sqref="H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315</v>
      </c>
      <c r="C3" s="183"/>
      <c r="D3" s="183"/>
      <c r="E3" s="183"/>
      <c r="F3" s="183"/>
      <c r="G3" s="183"/>
      <c r="H3" s="201"/>
    </row>
    <row r="4" spans="2:8" ht="12.75">
      <c r="B4" s="182" t="s">
        <v>441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317</v>
      </c>
      <c r="D7" s="207"/>
      <c r="E7" s="207"/>
      <c r="F7" s="207"/>
      <c r="G7" s="208"/>
      <c r="H7" s="190" t="s">
        <v>318</v>
      </c>
    </row>
    <row r="8" spans="2:8" ht="26.25" thickBot="1">
      <c r="B8" s="193"/>
      <c r="C8" s="22" t="s">
        <v>206</v>
      </c>
      <c r="D8" s="22" t="s">
        <v>319</v>
      </c>
      <c r="E8" s="22" t="s">
        <v>320</v>
      </c>
      <c r="F8" s="22" t="s">
        <v>442</v>
      </c>
      <c r="G8" s="22" t="s">
        <v>223</v>
      </c>
      <c r="H8" s="191"/>
    </row>
    <row r="9" spans="2:8" ht="12.75">
      <c r="B9" s="146" t="s">
        <v>443</v>
      </c>
      <c r="C9" s="134">
        <f>C10+C11+C12+C15+C16+C19</f>
        <v>0</v>
      </c>
      <c r="D9" s="134">
        <f>D10+D11+D12+D15+D16+D19</f>
        <v>2781038.37</v>
      </c>
      <c r="E9" s="134">
        <f>E10+E11+E12+E15+E16+E19</f>
        <v>2781038.37</v>
      </c>
      <c r="F9" s="134">
        <f>F10+F11+F12+F15+F16+F19</f>
        <v>2640658.18</v>
      </c>
      <c r="G9" s="134">
        <f>G10+G11+G12+G15+G16+G19</f>
        <v>640658.18</v>
      </c>
      <c r="H9" s="7">
        <f>E9-F9</f>
        <v>140380.18999999994</v>
      </c>
    </row>
    <row r="10" spans="2:8" ht="20.25" customHeight="1">
      <c r="B10" s="147" t="s">
        <v>444</v>
      </c>
      <c r="C10" s="134">
        <v>0</v>
      </c>
      <c r="D10" s="7">
        <v>2781038.37</v>
      </c>
      <c r="E10" s="9">
        <f>C10+D10</f>
        <v>2781038.37</v>
      </c>
      <c r="F10" s="7">
        <v>2640658.18</v>
      </c>
      <c r="G10" s="7">
        <v>640658.18</v>
      </c>
      <c r="H10" s="9">
        <f aca="true" t="shared" si="0" ref="H10:H31">E10-F10</f>
        <v>140380.18999999994</v>
      </c>
    </row>
    <row r="11" spans="2:8" ht="12.75">
      <c r="B11" s="147" t="s">
        <v>445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446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447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448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449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450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451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452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453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454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444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7" t="s">
        <v>445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446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447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448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449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450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451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452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453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455</v>
      </c>
      <c r="C32" s="134">
        <f aca="true" t="shared" si="1" ref="C32:H32">C9+C21</f>
        <v>0</v>
      </c>
      <c r="D32" s="134">
        <f t="shared" si="1"/>
        <v>2781038.37</v>
      </c>
      <c r="E32" s="134">
        <f t="shared" si="1"/>
        <v>2781038.37</v>
      </c>
      <c r="F32" s="134">
        <f t="shared" si="1"/>
        <v>2640658.18</v>
      </c>
      <c r="G32" s="134">
        <f t="shared" si="1"/>
        <v>640658.18</v>
      </c>
      <c r="H32" s="134">
        <f t="shared" si="1"/>
        <v>140380.18999999994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2018-10-30T18:51:13Z</cp:lastPrinted>
  <dcterms:created xsi:type="dcterms:W3CDTF">2016-10-11T18:36:49Z</dcterms:created>
  <dcterms:modified xsi:type="dcterms:W3CDTF">2018-11-05T16:34:39Z</dcterms:modified>
  <cp:category/>
  <cp:version/>
  <cp:contentType/>
  <cp:contentStatus/>
</cp:coreProperties>
</file>